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corp.se.sempra.com\corpdata\Electric_Rates_Group\Proceedings\GRC\2019 GRC P2\Data Requests\FEA\DR03\"/>
    </mc:Choice>
  </mc:AlternateContent>
  <xr:revisionPtr revIDLastSave="0" documentId="13_ncr:1_{123621DB-E1EE-41B7-A438-E3B97F539304}" xr6:coauthVersionLast="44" xr6:coauthVersionMax="44" xr10:uidLastSave="{00000000-0000-0000-0000-000000000000}"/>
  <bookViews>
    <workbookView xWindow="-120" yWindow="-120" windowWidth="29040" windowHeight="15840" xr2:uid="{78608FD1-E208-499D-8394-ECAC20ACE223}"/>
  </bookViews>
  <sheets>
    <sheet name="Table GM-3" sheetId="1" r:id="rId1"/>
    <sheet name="Tables GM-4a, GM-4b" sheetId="2" r:id="rId2"/>
  </sheets>
  <externalReferences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2" i="2" l="1"/>
  <c r="D63" i="2"/>
  <c r="D64" i="2"/>
  <c r="D61" i="2"/>
  <c r="D57" i="2"/>
  <c r="D58" i="2"/>
  <c r="D59" i="2"/>
  <c r="D56" i="2"/>
  <c r="D54" i="2"/>
  <c r="D53" i="2"/>
  <c r="D50" i="2"/>
  <c r="D49" i="2"/>
  <c r="D45" i="2"/>
  <c r="D42" i="2"/>
  <c r="D39" i="2"/>
  <c r="D40" i="2"/>
  <c r="D38" i="2"/>
  <c r="D34" i="2"/>
  <c r="D32" i="2"/>
  <c r="D31" i="2"/>
  <c r="D30" i="2"/>
  <c r="D29" i="2"/>
  <c r="D28" i="2"/>
  <c r="D23" i="2"/>
  <c r="D24" i="2"/>
  <c r="D25" i="2"/>
  <c r="D26" i="2"/>
  <c r="D22" i="2"/>
  <c r="D15" i="2"/>
  <c r="D16" i="2"/>
  <c r="D17" i="2"/>
  <c r="D14" i="2"/>
  <c r="D10" i="2"/>
  <c r="D11" i="2"/>
  <c r="D12" i="2"/>
  <c r="D9" i="2"/>
  <c r="D56" i="1"/>
  <c r="D55" i="1"/>
  <c r="D54" i="1"/>
  <c r="D53" i="1"/>
  <c r="D51" i="1"/>
  <c r="D50" i="1"/>
  <c r="D47" i="1"/>
  <c r="D46" i="1"/>
  <c r="D42" i="1"/>
  <c r="D40" i="1"/>
  <c r="D39" i="1"/>
  <c r="D38" i="1"/>
  <c r="D37" i="1"/>
  <c r="D34" i="1"/>
  <c r="D32" i="1"/>
  <c r="D31" i="1"/>
  <c r="D30" i="1"/>
  <c r="D29" i="1"/>
  <c r="D28" i="1"/>
  <c r="D26" i="1"/>
  <c r="D25" i="1"/>
  <c r="D24" i="1"/>
  <c r="D23" i="1"/>
  <c r="D22" i="1"/>
  <c r="D17" i="1"/>
  <c r="D16" i="1"/>
  <c r="D15" i="1"/>
  <c r="D14" i="1"/>
  <c r="D12" i="1"/>
  <c r="D11" i="1"/>
  <c r="D10" i="1"/>
  <c r="D9" i="1"/>
  <c r="C34" i="2" l="1"/>
  <c r="C32" i="2"/>
  <c r="C31" i="2"/>
  <c r="C30" i="2"/>
  <c r="C29" i="2"/>
  <c r="C28" i="2"/>
  <c r="C23" i="2"/>
  <c r="C24" i="2"/>
  <c r="C25" i="2"/>
  <c r="C26" i="2"/>
  <c r="C22" i="2"/>
  <c r="C17" i="2"/>
  <c r="C16" i="2"/>
  <c r="C15" i="2"/>
  <c r="C14" i="2"/>
  <c r="C10" i="2"/>
  <c r="C11" i="2"/>
  <c r="C12" i="2"/>
  <c r="C9" i="2"/>
  <c r="C62" i="2"/>
  <c r="C63" i="2"/>
  <c r="C64" i="2"/>
  <c r="C61" i="2"/>
  <c r="C57" i="2"/>
  <c r="C58" i="2"/>
  <c r="C59" i="2"/>
  <c r="C56" i="2"/>
  <c r="C54" i="2"/>
  <c r="C53" i="2"/>
  <c r="C50" i="2"/>
  <c r="C49" i="2"/>
  <c r="C45" i="2"/>
  <c r="C42" i="2"/>
  <c r="C39" i="2"/>
  <c r="C40" i="2"/>
  <c r="C38" i="2"/>
  <c r="C34" i="1"/>
  <c r="C25" i="1" l="1"/>
  <c r="C24" i="1"/>
  <c r="C30" i="1" l="1"/>
  <c r="C31" i="1"/>
  <c r="F64" i="2"/>
  <c r="H64" i="2" s="1"/>
  <c r="F63" i="2"/>
  <c r="H63" i="2" s="1"/>
  <c r="F62" i="2"/>
  <c r="H62" i="2" s="1"/>
  <c r="J62" i="2" s="1"/>
  <c r="F61" i="2"/>
  <c r="H61" i="2" s="1"/>
  <c r="F59" i="2"/>
  <c r="H59" i="2" s="1"/>
  <c r="F58" i="2"/>
  <c r="H58" i="2" s="1"/>
  <c r="F57" i="2"/>
  <c r="H57" i="2" s="1"/>
  <c r="F56" i="2"/>
  <c r="H56" i="2" s="1"/>
  <c r="F54" i="2"/>
  <c r="H54" i="2" s="1"/>
  <c r="F53" i="2"/>
  <c r="H53" i="2" s="1"/>
  <c r="F50" i="2"/>
  <c r="H50" i="2" s="1"/>
  <c r="F49" i="2"/>
  <c r="H49" i="2" s="1"/>
  <c r="F45" i="2"/>
  <c r="H45" i="2" s="1"/>
  <c r="J45" i="2" s="1"/>
  <c r="F42" i="2"/>
  <c r="H42" i="2" s="1"/>
  <c r="F40" i="2"/>
  <c r="H40" i="2" s="1"/>
  <c r="F39" i="2"/>
  <c r="H39" i="2" s="1"/>
  <c r="F38" i="2"/>
  <c r="H38" i="2" s="1"/>
  <c r="J38" i="2" s="1"/>
  <c r="F34" i="2"/>
  <c r="H34" i="2" s="1"/>
  <c r="F32" i="2"/>
  <c r="H32" i="2" s="1"/>
  <c r="F31" i="2"/>
  <c r="H31" i="2" s="1"/>
  <c r="J31" i="2" s="1"/>
  <c r="F30" i="2"/>
  <c r="H30" i="2" s="1"/>
  <c r="F29" i="2"/>
  <c r="H29" i="2" s="1"/>
  <c r="J29" i="2" s="1"/>
  <c r="F28" i="2"/>
  <c r="H28" i="2" s="1"/>
  <c r="J28" i="2" s="1"/>
  <c r="F26" i="2"/>
  <c r="H26" i="2" s="1"/>
  <c r="F25" i="2"/>
  <c r="H25" i="2" s="1"/>
  <c r="J25" i="2"/>
  <c r="F24" i="2"/>
  <c r="H24" i="2" s="1"/>
  <c r="F23" i="2"/>
  <c r="H23" i="2" s="1"/>
  <c r="F22" i="2"/>
  <c r="H22" i="2" s="1"/>
  <c r="F17" i="2"/>
  <c r="H17" i="2" s="1"/>
  <c r="J17" i="2" s="1"/>
  <c r="F16" i="2"/>
  <c r="H16" i="2" s="1"/>
  <c r="J16" i="2" s="1"/>
  <c r="J15" i="2"/>
  <c r="F15" i="2"/>
  <c r="H15" i="2" s="1"/>
  <c r="F14" i="2"/>
  <c r="H14" i="2" s="1"/>
  <c r="J14" i="2" s="1"/>
  <c r="F12" i="2"/>
  <c r="H12" i="2" s="1"/>
  <c r="F11" i="2"/>
  <c r="H11" i="2" s="1"/>
  <c r="F10" i="2"/>
  <c r="H10" i="2" s="1"/>
  <c r="J10" i="2" s="1"/>
  <c r="F9" i="2"/>
  <c r="H9" i="2" s="1"/>
  <c r="J9" i="2" s="1"/>
  <c r="C56" i="1"/>
  <c r="C55" i="1"/>
  <c r="C54" i="1"/>
  <c r="C53" i="1"/>
  <c r="C51" i="1"/>
  <c r="F51" i="1" s="1"/>
  <c r="C50" i="1"/>
  <c r="C47" i="1"/>
  <c r="F47" i="1" s="1"/>
  <c r="C46" i="1"/>
  <c r="C42" i="1"/>
  <c r="H40" i="1"/>
  <c r="I40" i="1" s="1"/>
  <c r="H39" i="1"/>
  <c r="I39" i="1" s="1"/>
  <c r="C37" i="1"/>
  <c r="C40" i="1"/>
  <c r="F40" i="1" s="1"/>
  <c r="C32" i="1"/>
  <c r="F30" i="1"/>
  <c r="C29" i="1"/>
  <c r="F29" i="1" s="1"/>
  <c r="F28" i="1"/>
  <c r="C28" i="1"/>
  <c r="C26" i="1"/>
  <c r="F25" i="1"/>
  <c r="C38" i="1"/>
  <c r="C23" i="1"/>
  <c r="C22" i="1"/>
  <c r="F22" i="1" s="1"/>
  <c r="C17" i="1"/>
  <c r="C16" i="1"/>
  <c r="F16" i="1" s="1"/>
  <c r="F15" i="1"/>
  <c r="C15" i="1"/>
  <c r="C14" i="1"/>
  <c r="C12" i="1"/>
  <c r="C11" i="1"/>
  <c r="C10" i="1"/>
  <c r="C9" i="1"/>
  <c r="J39" i="2" l="1"/>
  <c r="J42" i="2"/>
  <c r="F38" i="1"/>
  <c r="F23" i="1"/>
  <c r="F53" i="1"/>
  <c r="F17" i="1"/>
  <c r="F31" i="1"/>
  <c r="J22" i="2"/>
  <c r="F56" i="1"/>
  <c r="F9" i="1"/>
  <c r="F14" i="1"/>
  <c r="F10" i="1"/>
  <c r="J53" i="2"/>
  <c r="J54" i="2"/>
  <c r="J56" i="2"/>
  <c r="J58" i="2"/>
  <c r="F26" i="1"/>
  <c r="F32" i="1"/>
  <c r="F34" i="1"/>
  <c r="F55" i="1"/>
  <c r="J11" i="2"/>
  <c r="J50" i="2"/>
  <c r="J57" i="2"/>
  <c r="F42" i="1"/>
  <c r="F54" i="1"/>
  <c r="J12" i="2"/>
  <c r="J23" i="2"/>
  <c r="F37" i="1"/>
  <c r="J24" i="2"/>
  <c r="J26" i="2"/>
  <c r="J30" i="2"/>
  <c r="J32" i="2"/>
  <c r="J59" i="2"/>
  <c r="F46" i="1"/>
  <c r="J49" i="2"/>
  <c r="J61" i="2"/>
  <c r="J63" i="2"/>
  <c r="F11" i="1"/>
  <c r="F24" i="1"/>
  <c r="C39" i="1"/>
  <c r="F39" i="1" s="1"/>
  <c r="J34" i="2"/>
  <c r="J40" i="2"/>
  <c r="F50" i="1"/>
  <c r="F12" i="1"/>
  <c r="J64" i="2"/>
</calcChain>
</file>

<file path=xl/sharedStrings.xml><?xml version="1.0" encoding="utf-8"?>
<sst xmlns="http://schemas.openxmlformats.org/spreadsheetml/2006/main" count="121" uniqueCount="48">
  <si>
    <t>A</t>
  </si>
  <si>
    <t>B</t>
  </si>
  <si>
    <t xml:space="preserve"> C = B / A</t>
  </si>
  <si>
    <t>Cost-based MSF 
($/month)</t>
  </si>
  <si>
    <t>Current MSF
 ($/month)</t>
  </si>
  <si>
    <t>Percentage of Current Recovery of Customer Costs in MSF 
(%)</t>
  </si>
  <si>
    <t>Small Commercial:</t>
  </si>
  <si>
    <t>Schedule TOU-A/TOU-A3/A-TC</t>
  </si>
  <si>
    <t xml:space="preserve">Secondary: </t>
  </si>
  <si>
    <t>0 - 5 kW</t>
  </si>
  <si>
    <t>5 - 20 kW</t>
  </si>
  <si>
    <t>20 - 50 kW</t>
  </si>
  <si>
    <t>&gt; 50 kW</t>
  </si>
  <si>
    <t xml:space="preserve">Primary: </t>
  </si>
  <si>
    <t>M/L C&amp;I:</t>
  </si>
  <si>
    <t>Schedules AL-TOU/DG-R</t>
  </si>
  <si>
    <t>&lt; 500 kW</t>
  </si>
  <si>
    <t>Secondary</t>
  </si>
  <si>
    <t>Primary</t>
  </si>
  <si>
    <t>Secondary Substation</t>
  </si>
  <si>
    <t>Primary Substation</t>
  </si>
  <si>
    <t>Transmission</t>
  </si>
  <si>
    <t>500 kW - 12 MW</t>
  </si>
  <si>
    <t>&gt; 12 MW</t>
  </si>
  <si>
    <t>Schedule A6-TOU</t>
  </si>
  <si>
    <t>&gt; 500 kW</t>
  </si>
  <si>
    <t>A6TOU Weighted Transmission</t>
  </si>
  <si>
    <t>&gt; 12 MW Primary Substation</t>
  </si>
  <si>
    <t>Schedule OL-TOU</t>
  </si>
  <si>
    <t>Agriculture:</t>
  </si>
  <si>
    <t>Schedule PA-T-1</t>
  </si>
  <si>
    <t>Schedule TOU-PA/TOU-PA3</t>
  </si>
  <si>
    <t>&lt; 20 kW</t>
  </si>
  <si>
    <t>&gt; 20 kW</t>
  </si>
  <si>
    <t>20 - 75 kW</t>
  </si>
  <si>
    <t>75 - 100 kW</t>
  </si>
  <si>
    <t>100 - 200 kW</t>
  </si>
  <si>
    <t>&gt; 200 kW</t>
  </si>
  <si>
    <t>C =  B + 20%</t>
  </si>
  <si>
    <t>D =  C + 20%</t>
  </si>
  <si>
    <t>E = D / A</t>
  </si>
  <si>
    <t>Proposed 
Year 1 
MSF
($/month)</t>
  </si>
  <si>
    <t>Proposed 
Year 2
MSF
($/month)</t>
  </si>
  <si>
    <t>Percent of Recovery 
of Customer Costs 
in MSF - 
End of Year 2
(%)</t>
  </si>
  <si>
    <t>Schedule TOU-A/TOU-A3</t>
  </si>
  <si>
    <t>Schedule AL-TOU/DG-R</t>
  </si>
  <si>
    <t>&gt; 20 kW - Secondary</t>
  </si>
  <si>
    <t>&gt; 20 kW - Primary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</si>
</sst>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&quot;$&quot;#,##0.00"/>
    <numFmt numFmtId="165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CBAFE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2" fillId="2" borderId="0" xfId="0" applyFont="1" applyFill="1"/>
    <xf numFmtId="164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quotePrefix="1" applyFont="1" applyFill="1" applyAlignment="1">
      <alignment horizontal="center"/>
    </xf>
    <xf numFmtId="0" fontId="2" fillId="0" borderId="0" xfId="0" applyFont="1"/>
    <xf numFmtId="0" fontId="3" fillId="3" borderId="1" xfId="0" applyFont="1" applyFill="1" applyBorder="1"/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wrapText="1"/>
    </xf>
    <xf numFmtId="0" fontId="3" fillId="3" borderId="3" xfId="0" applyFont="1" applyFill="1" applyBorder="1" applyAlignment="1">
      <alignment horizontal="center" vertical="center" wrapText="1"/>
    </xf>
    <xf numFmtId="0" fontId="2" fillId="0" borderId="4" xfId="0" applyFont="1" applyBorder="1"/>
    <xf numFmtId="16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5" xfId="0" quotePrefix="1" applyFont="1" applyBorder="1" applyAlignment="1">
      <alignment horizontal="center"/>
    </xf>
    <xf numFmtId="0" fontId="3" fillId="0" borderId="4" xfId="0" applyFont="1" applyBorder="1"/>
    <xf numFmtId="164" fontId="2" fillId="0" borderId="0" xfId="0" applyNumberFormat="1" applyFont="1" applyAlignment="1">
      <alignment horizontal="center"/>
    </xf>
    <xf numFmtId="0" fontId="2" fillId="0" borderId="5" xfId="0" applyFont="1" applyBorder="1"/>
    <xf numFmtId="0" fontId="2" fillId="0" borderId="4" xfId="0" applyFont="1" applyBorder="1" applyAlignment="1">
      <alignment horizontal="left" indent="2"/>
    </xf>
    <xf numFmtId="0" fontId="2" fillId="0" borderId="4" xfId="0" applyFont="1" applyBorder="1" applyAlignment="1">
      <alignment horizontal="left" indent="4"/>
    </xf>
    <xf numFmtId="0" fontId="2" fillId="0" borderId="4" xfId="0" applyFont="1" applyBorder="1" applyAlignment="1">
      <alignment horizontal="left" indent="6"/>
    </xf>
    <xf numFmtId="165" fontId="2" fillId="0" borderId="5" xfId="0" applyNumberFormat="1" applyFont="1" applyBorder="1" applyAlignment="1">
      <alignment horizontal="center"/>
    </xf>
    <xf numFmtId="9" fontId="2" fillId="0" borderId="4" xfId="0" applyNumberFormat="1" applyFont="1" applyBorder="1" applyAlignment="1">
      <alignment horizontal="center"/>
    </xf>
    <xf numFmtId="43" fontId="2" fillId="0" borderId="5" xfId="1" applyFont="1" applyBorder="1"/>
    <xf numFmtId="9" fontId="2" fillId="0" borderId="8" xfId="0" applyNumberFormat="1" applyFont="1" applyBorder="1" applyAlignment="1">
      <alignment horizontal="center"/>
    </xf>
    <xf numFmtId="43" fontId="2" fillId="0" borderId="9" xfId="1" applyFont="1" applyBorder="1"/>
    <xf numFmtId="43" fontId="2" fillId="0" borderId="0" xfId="0" applyNumberFormat="1" applyFont="1"/>
    <xf numFmtId="0" fontId="2" fillId="0" borderId="4" xfId="0" applyFont="1" applyBorder="1" applyAlignment="1">
      <alignment horizontal="left" indent="3"/>
    </xf>
    <xf numFmtId="0" fontId="2" fillId="0" borderId="4" xfId="0" applyFont="1" applyBorder="1" applyAlignment="1">
      <alignment horizontal="left" indent="9"/>
    </xf>
    <xf numFmtId="0" fontId="2" fillId="0" borderId="8" xfId="0" applyFont="1" applyBorder="1" applyAlignment="1">
      <alignment horizontal="left" indent="6"/>
    </xf>
    <xf numFmtId="164" fontId="2" fillId="0" borderId="10" xfId="0" applyNumberFormat="1" applyFont="1" applyBorder="1" applyAlignment="1">
      <alignment horizontal="center"/>
    </xf>
    <xf numFmtId="0" fontId="2" fillId="0" borderId="10" xfId="0" applyFont="1" applyBorder="1"/>
    <xf numFmtId="165" fontId="2" fillId="0" borderId="9" xfId="0" applyNumberFormat="1" applyFont="1" applyBorder="1" applyAlignment="1">
      <alignment horizontal="center"/>
    </xf>
    <xf numFmtId="0" fontId="3" fillId="3" borderId="2" xfId="0" applyFont="1" applyFill="1" applyBorder="1"/>
    <xf numFmtId="0" fontId="3" fillId="3" borderId="2" xfId="0" applyFont="1" applyFill="1" applyBorder="1" applyAlignment="1">
      <alignment horizontal="center" vertical="center"/>
    </xf>
    <xf numFmtId="0" fontId="2" fillId="0" borderId="6" xfId="0" applyFont="1" applyBorder="1"/>
    <xf numFmtId="164" fontId="2" fillId="0" borderId="11" xfId="0" applyNumberFormat="1" applyFont="1" applyBorder="1" applyAlignment="1">
      <alignment horizontal="center"/>
    </xf>
    <xf numFmtId="0" fontId="2" fillId="0" borderId="11" xfId="0" applyFont="1" applyBorder="1"/>
    <xf numFmtId="0" fontId="2" fillId="0" borderId="7" xfId="0" applyFont="1" applyBorder="1"/>
    <xf numFmtId="165" fontId="2" fillId="0" borderId="0" xfId="0" applyNumberFormat="1" applyFont="1"/>
    <xf numFmtId="164" fontId="2" fillId="0" borderId="6" xfId="0" applyNumberFormat="1" applyFont="1" applyBorder="1" applyAlignment="1">
      <alignment horizontal="center" wrapText="1"/>
    </xf>
    <xf numFmtId="164" fontId="2" fillId="0" borderId="7" xfId="0" applyNumberFormat="1" applyFont="1" applyBorder="1" applyAlignment="1">
      <alignment horizontal="center" wrapText="1"/>
    </xf>
    <xf numFmtId="164" fontId="2" fillId="0" borderId="8" xfId="0" applyNumberFormat="1" applyFont="1" applyBorder="1" applyAlignment="1">
      <alignment horizontal="center" wrapText="1"/>
    </xf>
    <xf numFmtId="164" fontId="2" fillId="0" borderId="9" xfId="0" applyNumberFormat="1" applyFont="1" applyBorder="1" applyAlignment="1">
      <alignment horizontal="center" wrapText="1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2020-2022%20GRC%20P2%20-%20Jan%202020%20Refresh/Ch5%20-%20Marg%20Dist%20Costs/Models/2019%20GRC%20P2%20Dist%20Rev%20Alloc%20(Chapter%205%20Workpaper)-Revis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EA_DR03_Substation_BSF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Electric_Rates_Group/Proceedings/GRC/2019%20GRC%20P2/2020-2022%20GRC%20P2%20-%20Jan%202020%20Refresh/Ch3%20-%20Rate%20Design/Workpapers/Unlinked%20-%20Confidential/Consolidated%20Model%20GRC%20P2_Y1-CONFIDENTI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 Descriptions"/>
      <sheetName val="Distrib Class EPMC Rates &amp; Rev"/>
      <sheetName val="Distrib Revenue Allocation"/>
      <sheetName val="Distrib Allocation Factors"/>
      <sheetName val="Distrib Marginal Revenues"/>
      <sheetName val="Distrib Marginal Cost Summary"/>
      <sheetName val="Distrib System Determinants"/>
      <sheetName val="Distrib Revenue Requirement"/>
    </sheetNames>
    <sheetDataSet>
      <sheetData sheetId="0"/>
      <sheetData sheetId="1">
        <row r="26">
          <cell r="E26">
            <v>33.335964117876905</v>
          </cell>
        </row>
        <row r="27">
          <cell r="E27">
            <v>66.943787374951953</v>
          </cell>
        </row>
        <row r="28">
          <cell r="E28">
            <v>163.12874136073677</v>
          </cell>
        </row>
        <row r="29">
          <cell r="E29">
            <v>246.0153076748247</v>
          </cell>
        </row>
        <row r="33">
          <cell r="E33">
            <v>83.657074722007621</v>
          </cell>
        </row>
        <row r="34">
          <cell r="E34">
            <v>83.657074722007621</v>
          </cell>
        </row>
        <row r="35">
          <cell r="E35">
            <v>83.657074722007621</v>
          </cell>
        </row>
        <row r="36">
          <cell r="E36">
            <v>107.94975692153317</v>
          </cell>
        </row>
        <row r="54">
          <cell r="E54">
            <v>332.05526282664425</v>
          </cell>
        </row>
        <row r="55">
          <cell r="E55">
            <v>798.76836328365005</v>
          </cell>
        </row>
        <row r="60">
          <cell r="E60">
            <v>164.54666300285132</v>
          </cell>
        </row>
        <row r="61">
          <cell r="E61">
            <v>182.25884398497462</v>
          </cell>
        </row>
        <row r="66">
          <cell r="E66">
            <v>1152.9154803051536</v>
          </cell>
        </row>
        <row r="67">
          <cell r="C67">
            <v>180.51784671799419</v>
          </cell>
          <cell r="E67">
            <v>1715.7664651499131</v>
          </cell>
        </row>
        <row r="68">
          <cell r="C68">
            <v>51.816923151874093</v>
          </cell>
          <cell r="E68">
            <v>2469.6745499488529</v>
          </cell>
        </row>
        <row r="88">
          <cell r="E88">
            <v>68.41992358084984</v>
          </cell>
        </row>
        <row r="89">
          <cell r="E89">
            <v>233.38783055065716</v>
          </cell>
        </row>
        <row r="93">
          <cell r="E93">
            <v>104.1398796548343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6">
          <cell r="J6">
            <v>50067.796867903715</v>
          </cell>
        </row>
        <row r="7">
          <cell r="J7">
            <v>49900.288268079923</v>
          </cell>
        </row>
        <row r="9">
          <cell r="J9">
            <v>50534.509968360719</v>
          </cell>
        </row>
        <row r="10">
          <cell r="J10">
            <v>49918.000449062041</v>
          </cell>
        </row>
        <row r="13">
          <cell r="J13">
            <v>62402.999600255738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"/>
      <sheetName val="Class Avg Rev Adj"/>
      <sheetName val="Class Avg Rates Adj"/>
      <sheetName val="Class Avg Rev"/>
      <sheetName val="Attachment A"/>
      <sheetName val="Inputs"/>
      <sheetName val="Determinants"/>
      <sheetName val="Determinants (3P)"/>
      <sheetName val="Determinants (GF)"/>
      <sheetName val="Determinants (2P)"/>
      <sheetName val="Total Present Rate"/>
      <sheetName val="Total Present Rate (GF)"/>
      <sheetName val="Total Proposed Rate"/>
      <sheetName val="Total Proposed Rate (GF)"/>
      <sheetName val="Transmission"/>
      <sheetName val="Dist BSF Transition Path"/>
      <sheetName val="Distribution Design"/>
      <sheetName val="Distribution"/>
      <sheetName val="Distribution - VGI"/>
      <sheetName val="Distribution - DGR U-O"/>
      <sheetName val="Distribution - Demand Response"/>
      <sheetName val="Distribution - Summary"/>
      <sheetName val="Distribution - Total"/>
      <sheetName val="PPP"/>
      <sheetName val="ND"/>
      <sheetName val="CTC"/>
      <sheetName val="LGC"/>
      <sheetName val="RS"/>
      <sheetName val="TRAC"/>
      <sheetName val="Res TOU TRAC ADJ"/>
      <sheetName val="GHG"/>
      <sheetName val="DWR BC"/>
      <sheetName val="EECC Rate Design"/>
      <sheetName val="EECC"/>
      <sheetName val="EECC - CPP-D U-O"/>
      <sheetName val="EECC - DGR Comm U-O"/>
      <sheetName val="EECC - DPP U-O"/>
      <sheetName val="EECC - PTR U-O"/>
      <sheetName val="EECC - Summary"/>
      <sheetName val="Total EECC"/>
      <sheetName val="DWR Credit"/>
      <sheetName val="Effective CARE Discount"/>
      <sheetName val="Effective FERA Discount"/>
      <sheetName val="MB Discount"/>
      <sheetName val="E-LI Discount"/>
      <sheetName val="Hourly Commodity"/>
      <sheetName val="Hourly Distribu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413">
          <cell r="AR1413">
            <v>10</v>
          </cell>
        </row>
        <row r="1414">
          <cell r="AR1414">
            <v>16</v>
          </cell>
        </row>
        <row r="1415">
          <cell r="AR1415">
            <v>30</v>
          </cell>
        </row>
        <row r="1416">
          <cell r="AR1416">
            <v>75</v>
          </cell>
        </row>
        <row r="1418">
          <cell r="AR1418">
            <v>10</v>
          </cell>
        </row>
        <row r="1419">
          <cell r="AR1419">
            <v>16</v>
          </cell>
        </row>
        <row r="1420">
          <cell r="AR1420">
            <v>30</v>
          </cell>
        </row>
        <row r="1421">
          <cell r="AR1421">
            <v>75</v>
          </cell>
        </row>
        <row r="1866">
          <cell r="AR1866">
            <v>186.3</v>
          </cell>
        </row>
        <row r="1867">
          <cell r="AR1867">
            <v>50.24</v>
          </cell>
        </row>
        <row r="1868">
          <cell r="AR1868">
            <v>18172.18</v>
          </cell>
        </row>
        <row r="1869">
          <cell r="AR1869">
            <v>18172.18</v>
          </cell>
        </row>
        <row r="1870">
          <cell r="AR1870">
            <v>270.94</v>
          </cell>
        </row>
        <row r="1872">
          <cell r="AR1872">
            <v>744.64</v>
          </cell>
        </row>
        <row r="1873">
          <cell r="AR1873">
            <v>59.77</v>
          </cell>
        </row>
        <row r="1874">
          <cell r="AR1874">
            <v>18172.18</v>
          </cell>
        </row>
        <row r="1875">
          <cell r="AR1875">
            <v>18172.18</v>
          </cell>
        </row>
        <row r="1876">
          <cell r="AR1876">
            <v>1084.06</v>
          </cell>
        </row>
        <row r="1879">
          <cell r="AR1879">
            <v>30722.49</v>
          </cell>
        </row>
        <row r="2717">
          <cell r="AR2717">
            <v>59.77</v>
          </cell>
        </row>
        <row r="2718">
          <cell r="AR2718">
            <v>18172.18</v>
          </cell>
        </row>
        <row r="2719">
          <cell r="AR2719">
            <v>1931.13</v>
          </cell>
        </row>
        <row r="2720">
          <cell r="AR2720">
            <v>30722.49</v>
          </cell>
        </row>
        <row r="2824">
          <cell r="AR2824">
            <v>30.59</v>
          </cell>
        </row>
        <row r="2880">
          <cell r="AR2880">
            <v>105.49</v>
          </cell>
        </row>
        <row r="2881">
          <cell r="AR2881">
            <v>105.49</v>
          </cell>
        </row>
        <row r="2985">
          <cell r="AR2985">
            <v>21.88</v>
          </cell>
        </row>
        <row r="2986">
          <cell r="AR2986">
            <v>21.88</v>
          </cell>
        </row>
        <row r="3180">
          <cell r="AR3180">
            <v>36.24</v>
          </cell>
        </row>
        <row r="3181">
          <cell r="AR3181">
            <v>61.24</v>
          </cell>
        </row>
        <row r="3182">
          <cell r="AR3182">
            <v>76.239999999999995</v>
          </cell>
        </row>
        <row r="3183">
          <cell r="AR3183">
            <v>126.24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1BA29-601C-4CAD-B669-582C0CFA3761}">
  <dimension ref="B3:I56"/>
  <sheetViews>
    <sheetView tabSelected="1" topLeftCell="B1" workbookViewId="0">
      <selection activeCell="B1" sqref="B1"/>
    </sheetView>
  </sheetViews>
  <sheetFormatPr defaultRowHeight="15" x14ac:dyDescent="0.25"/>
  <cols>
    <col min="1" max="1" width="9.140625" style="5"/>
    <col min="2" max="2" width="40.140625" style="5" customWidth="1"/>
    <col min="3" max="3" width="18.140625" style="5" customWidth="1"/>
    <col min="4" max="4" width="13.42578125" style="5" customWidth="1"/>
    <col min="5" max="5" width="2.42578125" style="5" customWidth="1"/>
    <col min="6" max="6" width="22" style="5" customWidth="1"/>
    <col min="7" max="8" width="9.140625" style="5"/>
    <col min="9" max="9" width="9.42578125" style="5" bestFit="1" customWidth="1"/>
    <col min="10" max="16384" width="9.140625" style="5"/>
  </cols>
  <sheetData>
    <row r="3" spans="2:6" x14ac:dyDescent="0.25">
      <c r="B3" s="1"/>
      <c r="C3" s="2" t="s">
        <v>0</v>
      </c>
      <c r="D3" s="2" t="s">
        <v>1</v>
      </c>
      <c r="E3" s="3"/>
      <c r="F3" s="4" t="s">
        <v>2</v>
      </c>
    </row>
    <row r="4" spans="2:6" ht="60.75" customHeight="1" x14ac:dyDescent="0.25">
      <c r="B4" s="6"/>
      <c r="C4" s="7" t="s">
        <v>3</v>
      </c>
      <c r="D4" s="7" t="s">
        <v>4</v>
      </c>
      <c r="E4" s="8"/>
      <c r="F4" s="9" t="s">
        <v>5</v>
      </c>
    </row>
    <row r="5" spans="2:6" ht="5.25" customHeight="1" x14ac:dyDescent="0.25">
      <c r="B5" s="10"/>
      <c r="C5" s="11"/>
      <c r="D5" s="11"/>
      <c r="E5" s="12"/>
      <c r="F5" s="13"/>
    </row>
    <row r="6" spans="2:6" x14ac:dyDescent="0.25">
      <c r="B6" s="14" t="s">
        <v>6</v>
      </c>
      <c r="C6" s="15"/>
      <c r="D6" s="15"/>
      <c r="F6" s="16"/>
    </row>
    <row r="7" spans="2:6" x14ac:dyDescent="0.25">
      <c r="B7" s="17" t="s">
        <v>7</v>
      </c>
      <c r="C7" s="15"/>
      <c r="D7" s="15"/>
      <c r="F7" s="16"/>
    </row>
    <row r="8" spans="2:6" x14ac:dyDescent="0.25">
      <c r="B8" s="18" t="s">
        <v>8</v>
      </c>
      <c r="C8" s="15"/>
      <c r="D8" s="15"/>
      <c r="F8" s="16"/>
    </row>
    <row r="9" spans="2:6" x14ac:dyDescent="0.25">
      <c r="B9" s="19" t="s">
        <v>9</v>
      </c>
      <c r="C9" s="15">
        <f>'[1]Distrib Class EPMC Rates &amp; Rev'!$E$26</f>
        <v>33.335964117876905</v>
      </c>
      <c r="D9" s="15">
        <f>'[3]Total Present Rate'!$AR$1413</f>
        <v>10</v>
      </c>
      <c r="F9" s="20">
        <f t="shared" ref="F9:F12" si="0">IFERROR(D9/C9, 0)</f>
        <v>0.29997632480763775</v>
      </c>
    </row>
    <row r="10" spans="2:6" x14ac:dyDescent="0.25">
      <c r="B10" s="19" t="s">
        <v>10</v>
      </c>
      <c r="C10" s="15">
        <f>'[1]Distrib Class EPMC Rates &amp; Rev'!$E$27</f>
        <v>66.943787374951953</v>
      </c>
      <c r="D10" s="15">
        <f>'[3]Total Present Rate'!$AR$1414</f>
        <v>16</v>
      </c>
      <c r="F10" s="20">
        <f t="shared" si="0"/>
        <v>0.23900649526122639</v>
      </c>
    </row>
    <row r="11" spans="2:6" x14ac:dyDescent="0.25">
      <c r="B11" s="19" t="s">
        <v>11</v>
      </c>
      <c r="C11" s="15">
        <f>'[1]Distrib Class EPMC Rates &amp; Rev'!$E$28</f>
        <v>163.12874136073677</v>
      </c>
      <c r="D11" s="15">
        <f>'[3]Total Present Rate'!$AR$1415</f>
        <v>30</v>
      </c>
      <c r="F11" s="20">
        <f t="shared" si="0"/>
        <v>0.18390382804253438</v>
      </c>
    </row>
    <row r="12" spans="2:6" x14ac:dyDescent="0.25">
      <c r="B12" s="19" t="s">
        <v>12</v>
      </c>
      <c r="C12" s="15">
        <f>'[1]Distrib Class EPMC Rates &amp; Rev'!$E$29</f>
        <v>246.0153076748247</v>
      </c>
      <c r="D12" s="15">
        <f>'[3]Total Present Rate'!$AR$1416</f>
        <v>75</v>
      </c>
      <c r="F12" s="20">
        <f t="shared" si="0"/>
        <v>0.30485907852178307</v>
      </c>
    </row>
    <row r="13" spans="2:6" x14ac:dyDescent="0.25">
      <c r="B13" s="18" t="s">
        <v>13</v>
      </c>
      <c r="C13" s="15"/>
      <c r="D13" s="15"/>
      <c r="F13" s="16"/>
    </row>
    <row r="14" spans="2:6" x14ac:dyDescent="0.25">
      <c r="B14" s="19" t="s">
        <v>9</v>
      </c>
      <c r="C14" s="15">
        <f>'[1]Distrib Class EPMC Rates &amp; Rev'!$E$33</f>
        <v>83.657074722007621</v>
      </c>
      <c r="D14" s="15">
        <f>'[3]Total Present Rate'!$AR$1418</f>
        <v>10</v>
      </c>
      <c r="F14" s="20">
        <f t="shared" ref="F14:F17" si="1">IFERROR(D14/C14, 0)</f>
        <v>0.11953561648228785</v>
      </c>
    </row>
    <row r="15" spans="2:6" x14ac:dyDescent="0.25">
      <c r="B15" s="19" t="s">
        <v>10</v>
      </c>
      <c r="C15" s="15">
        <f>'[1]Distrib Class EPMC Rates &amp; Rev'!$E$34</f>
        <v>83.657074722007621</v>
      </c>
      <c r="D15" s="15">
        <f>'[3]Total Present Rate'!$AR$1419</f>
        <v>16</v>
      </c>
      <c r="F15" s="20">
        <f t="shared" si="1"/>
        <v>0.19125698637166055</v>
      </c>
    </row>
    <row r="16" spans="2:6" x14ac:dyDescent="0.25">
      <c r="B16" s="19" t="s">
        <v>11</v>
      </c>
      <c r="C16" s="15">
        <f>'[1]Distrib Class EPMC Rates &amp; Rev'!$E$35</f>
        <v>83.657074722007621</v>
      </c>
      <c r="D16" s="15">
        <f>'[3]Total Present Rate'!$AR$1420</f>
        <v>30</v>
      </c>
      <c r="F16" s="20">
        <f t="shared" si="1"/>
        <v>0.35860684944686355</v>
      </c>
    </row>
    <row r="17" spans="2:8" x14ac:dyDescent="0.25">
      <c r="B17" s="19" t="s">
        <v>12</v>
      </c>
      <c r="C17" s="15">
        <f>'[1]Distrib Class EPMC Rates &amp; Rev'!$E$36</f>
        <v>107.94975692153317</v>
      </c>
      <c r="D17" s="15">
        <f>'[3]Total Present Rate'!$AR$1421</f>
        <v>75</v>
      </c>
      <c r="F17" s="20">
        <f t="shared" si="1"/>
        <v>0.69476765987084366</v>
      </c>
    </row>
    <row r="18" spans="2:8" x14ac:dyDescent="0.25">
      <c r="B18" s="17"/>
      <c r="C18" s="15"/>
      <c r="D18" s="15"/>
      <c r="F18" s="16"/>
    </row>
    <row r="19" spans="2:8" x14ac:dyDescent="0.25">
      <c r="B19" s="14" t="s">
        <v>14</v>
      </c>
      <c r="C19" s="15"/>
      <c r="D19" s="15"/>
      <c r="F19" s="16"/>
    </row>
    <row r="20" spans="2:8" x14ac:dyDescent="0.25">
      <c r="B20" s="17" t="s">
        <v>15</v>
      </c>
      <c r="C20" s="15"/>
      <c r="D20" s="15"/>
      <c r="F20" s="16"/>
    </row>
    <row r="21" spans="2:8" x14ac:dyDescent="0.25">
      <c r="B21" s="18" t="s">
        <v>16</v>
      </c>
      <c r="C21" s="15"/>
      <c r="D21" s="15"/>
      <c r="F21" s="16"/>
    </row>
    <row r="22" spans="2:8" x14ac:dyDescent="0.25">
      <c r="B22" s="19" t="s">
        <v>17</v>
      </c>
      <c r="C22" s="15">
        <f>'[1]Distrib Class EPMC Rates &amp; Rev'!$E$54</f>
        <v>332.05526282664425</v>
      </c>
      <c r="D22" s="15">
        <f>'[3]Total Present Rate'!$AR$1866</f>
        <v>186.3</v>
      </c>
      <c r="F22" s="20">
        <f t="shared" ref="F22:F26" si="2">IFERROR(D22/C22, 0)</f>
        <v>0.56105118893195038</v>
      </c>
      <c r="H22" s="15"/>
    </row>
    <row r="23" spans="2:8" x14ac:dyDescent="0.25">
      <c r="B23" s="19" t="s">
        <v>18</v>
      </c>
      <c r="C23" s="15">
        <f>'[1]Distrib Class EPMC Rates &amp; Rev'!$E$60</f>
        <v>164.54666300285132</v>
      </c>
      <c r="D23" s="15">
        <f>'[3]Total Present Rate'!$AR$1867</f>
        <v>50.24</v>
      </c>
      <c r="F23" s="20">
        <f t="shared" si="2"/>
        <v>0.30532372448737793</v>
      </c>
      <c r="H23" s="15"/>
    </row>
    <row r="24" spans="2:8" x14ac:dyDescent="0.25">
      <c r="B24" s="19" t="s">
        <v>19</v>
      </c>
      <c r="C24" s="15">
        <f>[2]Sheet1!$J$6</f>
        <v>50067.796867903715</v>
      </c>
      <c r="D24" s="15">
        <f>'[3]Total Present Rate'!$AR$1868</f>
        <v>18172.18</v>
      </c>
      <c r="F24" s="20">
        <f t="shared" si="2"/>
        <v>0.36295146055546523</v>
      </c>
      <c r="H24" s="15"/>
    </row>
    <row r="25" spans="2:8" x14ac:dyDescent="0.25">
      <c r="B25" s="19" t="s">
        <v>20</v>
      </c>
      <c r="C25" s="15">
        <f>[2]Sheet1!$J$7</f>
        <v>49900.288268079923</v>
      </c>
      <c r="D25" s="15">
        <f>'[3]Total Present Rate'!$AR$1869</f>
        <v>18172.18</v>
      </c>
      <c r="F25" s="20">
        <f t="shared" si="2"/>
        <v>0.36416984010940734</v>
      </c>
      <c r="H25" s="15"/>
    </row>
    <row r="26" spans="2:8" x14ac:dyDescent="0.25">
      <c r="B26" s="19" t="s">
        <v>21</v>
      </c>
      <c r="C26" s="15">
        <f>'[1]Distrib Class EPMC Rates &amp; Rev'!$E$66</f>
        <v>1152.9154803051536</v>
      </c>
      <c r="D26" s="15">
        <f>'[3]Total Present Rate'!$AR$1870</f>
        <v>270.94</v>
      </c>
      <c r="F26" s="20">
        <f t="shared" si="2"/>
        <v>0.23500421724607914</v>
      </c>
      <c r="H26" s="15"/>
    </row>
    <row r="27" spans="2:8" x14ac:dyDescent="0.25">
      <c r="B27" s="18" t="s">
        <v>22</v>
      </c>
      <c r="C27" s="15"/>
      <c r="D27" s="15"/>
      <c r="F27" s="16"/>
      <c r="H27" s="15"/>
    </row>
    <row r="28" spans="2:8" x14ac:dyDescent="0.25">
      <c r="B28" s="19" t="s">
        <v>17</v>
      </c>
      <c r="C28" s="15">
        <f>'[1]Distrib Class EPMC Rates &amp; Rev'!$E$55</f>
        <v>798.76836328365005</v>
      </c>
      <c r="D28" s="15">
        <f>'[3]Total Present Rate'!$AR$1872</f>
        <v>744.64</v>
      </c>
      <c r="F28" s="20">
        <f t="shared" ref="F28:F32" si="3">IFERROR(D28/C28, 0)</f>
        <v>0.93223521890484717</v>
      </c>
      <c r="H28" s="15"/>
    </row>
    <row r="29" spans="2:8" x14ac:dyDescent="0.25">
      <c r="B29" s="19" t="s">
        <v>18</v>
      </c>
      <c r="C29" s="15">
        <f>'[1]Distrib Class EPMC Rates &amp; Rev'!$E$61</f>
        <v>182.25884398497462</v>
      </c>
      <c r="D29" s="15">
        <f>'[3]Total Present Rate'!$AR$1873</f>
        <v>59.77</v>
      </c>
      <c r="F29" s="20">
        <f t="shared" si="3"/>
        <v>0.32794019040813971</v>
      </c>
      <c r="H29" s="15"/>
    </row>
    <row r="30" spans="2:8" x14ac:dyDescent="0.25">
      <c r="B30" s="19" t="s">
        <v>19</v>
      </c>
      <c r="C30" s="15">
        <f>[2]Sheet1!$J$9</f>
        <v>50534.509968360719</v>
      </c>
      <c r="D30" s="15">
        <f>'[3]Total Present Rate'!$AR$1874</f>
        <v>18172.18</v>
      </c>
      <c r="F30" s="20">
        <f t="shared" si="3"/>
        <v>0.35959941060826489</v>
      </c>
      <c r="H30" s="15"/>
    </row>
    <row r="31" spans="2:8" x14ac:dyDescent="0.25">
      <c r="B31" s="19" t="s">
        <v>20</v>
      </c>
      <c r="C31" s="15">
        <f>[2]Sheet1!$J$10</f>
        <v>49918.000449062041</v>
      </c>
      <c r="D31" s="15">
        <f>'[3]Total Present Rate'!$AR$1875</f>
        <v>18172.18</v>
      </c>
      <c r="F31" s="20">
        <f t="shared" si="3"/>
        <v>0.36404062335276205</v>
      </c>
      <c r="H31" s="15"/>
    </row>
    <row r="32" spans="2:8" x14ac:dyDescent="0.25">
      <c r="B32" s="19" t="s">
        <v>21</v>
      </c>
      <c r="C32" s="15">
        <f>'[1]Distrib Class EPMC Rates &amp; Rev'!$E$68</f>
        <v>2469.6745499488529</v>
      </c>
      <c r="D32" s="15">
        <f>'[3]Total Present Rate'!$AR$1876</f>
        <v>1084.06</v>
      </c>
      <c r="F32" s="20">
        <f t="shared" si="3"/>
        <v>0.43894852462339656</v>
      </c>
      <c r="H32" s="15"/>
    </row>
    <row r="33" spans="2:9" x14ac:dyDescent="0.25">
      <c r="B33" s="18" t="s">
        <v>23</v>
      </c>
      <c r="C33" s="15"/>
      <c r="D33" s="15"/>
      <c r="F33" s="16"/>
      <c r="H33" s="15"/>
    </row>
    <row r="34" spans="2:9" x14ac:dyDescent="0.25">
      <c r="B34" s="19" t="s">
        <v>20</v>
      </c>
      <c r="C34" s="15">
        <f>[2]Sheet1!$J$13</f>
        <v>62402.999600255738</v>
      </c>
      <c r="D34" s="15">
        <f>'[3]Total Present Rate'!$AR$1879</f>
        <v>30722.49</v>
      </c>
      <c r="F34" s="20">
        <f t="shared" ref="F34:F42" si="4">IFERROR(D34/C34, 0)</f>
        <v>0.49232392988804491</v>
      </c>
      <c r="H34" s="15"/>
    </row>
    <row r="35" spans="2:9" x14ac:dyDescent="0.25">
      <c r="B35" s="17" t="s">
        <v>24</v>
      </c>
      <c r="C35" s="15"/>
      <c r="D35" s="15"/>
      <c r="F35" s="20"/>
      <c r="H35" s="15"/>
    </row>
    <row r="36" spans="2:9" x14ac:dyDescent="0.25">
      <c r="B36" s="18" t="s">
        <v>25</v>
      </c>
      <c r="C36" s="15"/>
      <c r="D36" s="15"/>
      <c r="F36" s="20"/>
      <c r="H36" s="15"/>
    </row>
    <row r="37" spans="2:9" x14ac:dyDescent="0.25">
      <c r="B37" s="19" t="s">
        <v>18</v>
      </c>
      <c r="C37" s="15">
        <f>'[1]Distrib Class EPMC Rates &amp; Rev'!$E$61</f>
        <v>182.25884398497462</v>
      </c>
      <c r="D37" s="15">
        <f>'[3]Total Present Rate'!$AR$2717</f>
        <v>59.77</v>
      </c>
      <c r="F37" s="20">
        <f t="shared" si="4"/>
        <v>0.32794019040813971</v>
      </c>
      <c r="H37" s="39" t="s">
        <v>26</v>
      </c>
      <c r="I37" s="40"/>
    </row>
    <row r="38" spans="2:9" x14ac:dyDescent="0.25">
      <c r="B38" s="19" t="s">
        <v>20</v>
      </c>
      <c r="C38" s="15">
        <f>C25</f>
        <v>49900.288268079923</v>
      </c>
      <c r="D38" s="15">
        <f>'[3]Total Present Rate'!$AR$2718</f>
        <v>18172.18</v>
      </c>
      <c r="F38" s="20">
        <f t="shared" si="4"/>
        <v>0.36416984010940734</v>
      </c>
      <c r="H38" s="41"/>
      <c r="I38" s="42"/>
    </row>
    <row r="39" spans="2:9" x14ac:dyDescent="0.25">
      <c r="B39" s="19" t="s">
        <v>21</v>
      </c>
      <c r="C39" s="15">
        <f>SUM(I39:I40)</f>
        <v>1883.9083120008331</v>
      </c>
      <c r="D39" s="15">
        <f>'[3]Total Present Rate'!$AR$2719</f>
        <v>1931.13</v>
      </c>
      <c r="F39" s="20">
        <f t="shared" si="4"/>
        <v>1.0250658101025174</v>
      </c>
      <c r="H39" s="21">
        <f>'[1]Distrib Class EPMC Rates &amp; Rev'!$C$67/SUM('[1]Distrib Class EPMC Rates &amp; Rev'!$C$67:$C$68)</f>
        <v>0.77697301535668983</v>
      </c>
      <c r="I39" s="22">
        <f>'[1]Distrib Class EPMC Rates &amp; Rev'!$E$67*H39</f>
        <v>1333.1042440754168</v>
      </c>
    </row>
    <row r="40" spans="2:9" x14ac:dyDescent="0.25">
      <c r="B40" s="18" t="s">
        <v>27</v>
      </c>
      <c r="C40" s="15">
        <f>C34</f>
        <v>62402.999600255738</v>
      </c>
      <c r="D40" s="15">
        <f>'[3]Total Present Rate'!$AR$2720</f>
        <v>30722.49</v>
      </c>
      <c r="F40" s="20">
        <f t="shared" si="4"/>
        <v>0.49232392988804491</v>
      </c>
      <c r="H40" s="23">
        <f>'[1]Distrib Class EPMC Rates &amp; Rev'!$C$68/SUM('[1]Distrib Class EPMC Rates &amp; Rev'!$C$67:$C$68)</f>
        <v>0.22302698464331006</v>
      </c>
      <c r="I40" s="24">
        <f>'[1]Distrib Class EPMC Rates &amp; Rev'!$E$68*H40</f>
        <v>550.80406792541646</v>
      </c>
    </row>
    <row r="41" spans="2:9" x14ac:dyDescent="0.25">
      <c r="B41" s="17" t="s">
        <v>28</v>
      </c>
      <c r="C41" s="15"/>
      <c r="D41" s="15"/>
      <c r="F41" s="16"/>
      <c r="I41" s="25"/>
    </row>
    <row r="42" spans="2:9" x14ac:dyDescent="0.25">
      <c r="B42" s="19" t="s">
        <v>17</v>
      </c>
      <c r="C42" s="15">
        <f>'[1]Distrib Class EPMC Rates &amp; Rev'!$E$54</f>
        <v>332.05526282664425</v>
      </c>
      <c r="D42" s="15">
        <f>'[3]Total Present Rate'!$AR$2824</f>
        <v>30.59</v>
      </c>
      <c r="F42" s="20">
        <f t="shared" si="4"/>
        <v>9.2123219911048632E-2</v>
      </c>
    </row>
    <row r="43" spans="2:9" x14ac:dyDescent="0.25">
      <c r="B43" s="10"/>
      <c r="C43" s="15"/>
      <c r="D43" s="15"/>
      <c r="F43" s="16"/>
    </row>
    <row r="44" spans="2:9" x14ac:dyDescent="0.25">
      <c r="B44" s="14" t="s">
        <v>29</v>
      </c>
      <c r="D44" s="15"/>
      <c r="F44" s="16"/>
    </row>
    <row r="45" spans="2:9" x14ac:dyDescent="0.25">
      <c r="B45" s="26" t="s">
        <v>30</v>
      </c>
      <c r="D45" s="15"/>
      <c r="F45" s="16"/>
    </row>
    <row r="46" spans="2:9" x14ac:dyDescent="0.25">
      <c r="B46" s="19" t="s">
        <v>17</v>
      </c>
      <c r="C46" s="15">
        <f>'[1]Distrib Class EPMC Rates &amp; Rev'!$E$89</f>
        <v>233.38783055065716</v>
      </c>
      <c r="D46" s="15">
        <f>'[3]Total Present Rate'!$AR$2880</f>
        <v>105.49</v>
      </c>
      <c r="F46" s="20">
        <f t="shared" ref="F46:F47" si="5">IFERROR(D46/C46, 0)</f>
        <v>0.45199443240509168</v>
      </c>
    </row>
    <row r="47" spans="2:9" x14ac:dyDescent="0.25">
      <c r="B47" s="19" t="s">
        <v>18</v>
      </c>
      <c r="C47" s="15">
        <f>'[1]Distrib Class EPMC Rates &amp; Rev'!$E$89</f>
        <v>233.38783055065716</v>
      </c>
      <c r="D47" s="15">
        <f>'[3]Total Present Rate'!$AR$2881</f>
        <v>105.49</v>
      </c>
      <c r="F47" s="20">
        <f t="shared" si="5"/>
        <v>0.45199443240509168</v>
      </c>
    </row>
    <row r="48" spans="2:9" x14ac:dyDescent="0.25">
      <c r="B48" s="26" t="s">
        <v>31</v>
      </c>
      <c r="C48" s="15"/>
      <c r="D48" s="15"/>
      <c r="F48" s="16"/>
    </row>
    <row r="49" spans="2:6" x14ac:dyDescent="0.25">
      <c r="B49" s="19" t="s">
        <v>32</v>
      </c>
      <c r="C49" s="15"/>
      <c r="D49" s="15"/>
      <c r="F49" s="16"/>
    </row>
    <row r="50" spans="2:6" x14ac:dyDescent="0.25">
      <c r="B50" s="27" t="s">
        <v>17</v>
      </c>
      <c r="C50" s="15">
        <f>'[1]Distrib Class EPMC Rates &amp; Rev'!$E$88</f>
        <v>68.41992358084984</v>
      </c>
      <c r="D50" s="15">
        <f>'[3]Total Present Rate'!$AR$2985</f>
        <v>21.88</v>
      </c>
      <c r="F50" s="20">
        <f t="shared" ref="F50:F56" si="6">IFERROR(D50/C50, 0)</f>
        <v>0.31978989240093258</v>
      </c>
    </row>
    <row r="51" spans="2:6" x14ac:dyDescent="0.25">
      <c r="B51" s="27" t="s">
        <v>18</v>
      </c>
      <c r="C51" s="15">
        <f>'[1]Distrib Class EPMC Rates &amp; Rev'!$E$93</f>
        <v>104.1398796548343</v>
      </c>
      <c r="D51" s="15">
        <f>'[3]Total Present Rate'!$AR$2986</f>
        <v>21.88</v>
      </c>
      <c r="F51" s="20">
        <f t="shared" si="6"/>
        <v>0.21010202885311574</v>
      </c>
    </row>
    <row r="52" spans="2:6" x14ac:dyDescent="0.25">
      <c r="B52" s="26" t="s">
        <v>33</v>
      </c>
      <c r="C52" s="15"/>
      <c r="D52" s="15"/>
      <c r="F52" s="20"/>
    </row>
    <row r="53" spans="2:6" x14ac:dyDescent="0.25">
      <c r="B53" s="19" t="s">
        <v>34</v>
      </c>
      <c r="C53" s="15">
        <f>'[1]Distrib Class EPMC Rates &amp; Rev'!$E$89</f>
        <v>233.38783055065716</v>
      </c>
      <c r="D53" s="15">
        <f>'[3]Total Present Rate'!$AR$3180</f>
        <v>36.24</v>
      </c>
      <c r="F53" s="20">
        <f t="shared" si="6"/>
        <v>0.15527801905735639</v>
      </c>
    </row>
    <row r="54" spans="2:6" x14ac:dyDescent="0.25">
      <c r="B54" s="19" t="s">
        <v>35</v>
      </c>
      <c r="C54" s="15">
        <f>'[1]Distrib Class EPMC Rates &amp; Rev'!$E$89</f>
        <v>233.38783055065716</v>
      </c>
      <c r="D54" s="15">
        <f>'[3]Total Present Rate'!$AR$3181</f>
        <v>61.24</v>
      </c>
      <c r="F54" s="20">
        <f t="shared" si="6"/>
        <v>0.26239585781105146</v>
      </c>
    </row>
    <row r="55" spans="2:6" x14ac:dyDescent="0.25">
      <c r="B55" s="19" t="s">
        <v>36</v>
      </c>
      <c r="C55" s="15">
        <f>'[1]Distrib Class EPMC Rates &amp; Rev'!$E$89</f>
        <v>233.38783055065716</v>
      </c>
      <c r="D55" s="15">
        <f>'[3]Total Present Rate'!$AR$3182</f>
        <v>76.239999999999995</v>
      </c>
      <c r="F55" s="20">
        <f t="shared" si="6"/>
        <v>0.32666656106326847</v>
      </c>
    </row>
    <row r="56" spans="2:6" x14ac:dyDescent="0.25">
      <c r="B56" s="28" t="s">
        <v>37</v>
      </c>
      <c r="C56" s="29">
        <f>'[1]Distrib Class EPMC Rates &amp; Rev'!$E$89</f>
        <v>233.38783055065716</v>
      </c>
      <c r="D56" s="29">
        <f>'[3]Total Present Rate'!$AR$3183</f>
        <v>126.24</v>
      </c>
      <c r="E56" s="30"/>
      <c r="F56" s="31">
        <f t="shared" si="6"/>
        <v>0.54090223857065856</v>
      </c>
    </row>
  </sheetData>
  <mergeCells count="1">
    <mergeCell ref="H37:I3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E82E9-4EF9-45B6-961C-64BE6B958AD3}">
  <dimension ref="B3:N64"/>
  <sheetViews>
    <sheetView topLeftCell="B1" workbookViewId="0">
      <selection activeCell="C11" sqref="C11"/>
    </sheetView>
  </sheetViews>
  <sheetFormatPr defaultRowHeight="15" x14ac:dyDescent="0.25"/>
  <cols>
    <col min="1" max="1" width="9.140625" style="5"/>
    <col min="2" max="2" width="35.85546875" style="5" customWidth="1"/>
    <col min="3" max="3" width="18.140625" style="5" customWidth="1"/>
    <col min="4" max="4" width="14.42578125" style="5" customWidth="1"/>
    <col min="5" max="5" width="2" style="5" customWidth="1"/>
    <col min="6" max="6" width="17.140625" style="5" customWidth="1"/>
    <col min="7" max="7" width="1.7109375" style="5" customWidth="1"/>
    <col min="8" max="8" width="15.42578125" style="5" customWidth="1"/>
    <col min="9" max="9" width="2.28515625" style="5" customWidth="1"/>
    <col min="10" max="10" width="20.42578125" style="5" customWidth="1"/>
    <col min="11" max="16384" width="9.140625" style="5"/>
  </cols>
  <sheetData>
    <row r="3" spans="2:10" x14ac:dyDescent="0.25">
      <c r="B3" s="1"/>
      <c r="C3" s="3" t="s">
        <v>0</v>
      </c>
      <c r="D3" s="3" t="s">
        <v>1</v>
      </c>
      <c r="E3" s="3"/>
      <c r="F3" s="3" t="s">
        <v>38</v>
      </c>
      <c r="G3" s="3"/>
      <c r="H3" s="3" t="s">
        <v>39</v>
      </c>
      <c r="I3" s="3"/>
      <c r="J3" s="4" t="s">
        <v>40</v>
      </c>
    </row>
    <row r="4" spans="2:10" ht="77.25" customHeight="1" x14ac:dyDescent="0.25">
      <c r="B4" s="6"/>
      <c r="C4" s="7" t="s">
        <v>3</v>
      </c>
      <c r="D4" s="7" t="s">
        <v>4</v>
      </c>
      <c r="E4" s="8"/>
      <c r="F4" s="7" t="s">
        <v>41</v>
      </c>
      <c r="G4" s="33"/>
      <c r="H4" s="7" t="s">
        <v>42</v>
      </c>
      <c r="I4" s="32"/>
      <c r="J4" s="9" t="s">
        <v>43</v>
      </c>
    </row>
    <row r="5" spans="2:10" x14ac:dyDescent="0.25">
      <c r="B5" s="34"/>
      <c r="C5" s="35"/>
      <c r="D5" s="35"/>
      <c r="E5" s="36"/>
      <c r="F5" s="36"/>
      <c r="G5" s="36"/>
      <c r="H5" s="36"/>
      <c r="I5" s="36"/>
      <c r="J5" s="37"/>
    </row>
    <row r="6" spans="2:10" x14ac:dyDescent="0.25">
      <c r="B6" s="14" t="s">
        <v>6</v>
      </c>
      <c r="C6" s="15"/>
      <c r="D6" s="15"/>
      <c r="J6" s="16"/>
    </row>
    <row r="7" spans="2:10" x14ac:dyDescent="0.25">
      <c r="B7" s="17" t="s">
        <v>44</v>
      </c>
      <c r="C7" s="15"/>
      <c r="D7" s="15"/>
      <c r="J7" s="16"/>
    </row>
    <row r="8" spans="2:10" x14ac:dyDescent="0.25">
      <c r="B8" s="18" t="s">
        <v>8</v>
      </c>
      <c r="C8" s="15"/>
      <c r="D8" s="15"/>
      <c r="J8" s="16"/>
    </row>
    <row r="9" spans="2:10" x14ac:dyDescent="0.25">
      <c r="B9" s="19" t="s">
        <v>9</v>
      </c>
      <c r="C9" s="15">
        <f>'Table GM-3'!C9</f>
        <v>33.335964117876905</v>
      </c>
      <c r="D9" s="15">
        <f>'Table GM-3'!D9</f>
        <v>10</v>
      </c>
      <c r="F9" s="15">
        <f>D9*(1+20%)</f>
        <v>12</v>
      </c>
      <c r="H9" s="15">
        <f>F9*(1+20%)</f>
        <v>14.399999999999999</v>
      </c>
      <c r="J9" s="20">
        <f>IFERROR(H9/C9, 0)</f>
        <v>0.43196590772299831</v>
      </c>
    </row>
    <row r="10" spans="2:10" x14ac:dyDescent="0.25">
      <c r="B10" s="19" t="s">
        <v>10</v>
      </c>
      <c r="C10" s="15">
        <f>'Table GM-3'!C10</f>
        <v>66.943787374951953</v>
      </c>
      <c r="D10" s="15">
        <f>'Table GM-3'!D10</f>
        <v>16</v>
      </c>
      <c r="F10" s="15">
        <f t="shared" ref="F10:F12" si="0">D10*(1+20%)</f>
        <v>19.2</v>
      </c>
      <c r="H10" s="15">
        <f t="shared" ref="H10:H12" si="1">F10*(1+20%)</f>
        <v>23.04</v>
      </c>
      <c r="J10" s="20">
        <f>IFERROR(H10/C10, 0)</f>
        <v>0.34416935317616598</v>
      </c>
    </row>
    <row r="11" spans="2:10" x14ac:dyDescent="0.25">
      <c r="B11" s="19" t="s">
        <v>11</v>
      </c>
      <c r="C11" s="15">
        <f>'Table GM-3'!C11</f>
        <v>163.12874136073677</v>
      </c>
      <c r="D11" s="15">
        <f>'Table GM-3'!D11</f>
        <v>30</v>
      </c>
      <c r="F11" s="15">
        <f t="shared" si="0"/>
        <v>36</v>
      </c>
      <c r="H11" s="15">
        <f t="shared" si="1"/>
        <v>43.199999999999996</v>
      </c>
      <c r="J11" s="20">
        <f>IFERROR(H11/C11, 0)</f>
        <v>0.26482151238124946</v>
      </c>
    </row>
    <row r="12" spans="2:10" x14ac:dyDescent="0.25">
      <c r="B12" s="19" t="s">
        <v>12</v>
      </c>
      <c r="C12" s="15">
        <f>'Table GM-3'!C12</f>
        <v>246.0153076748247</v>
      </c>
      <c r="D12" s="15">
        <f>'Table GM-3'!D12</f>
        <v>75</v>
      </c>
      <c r="F12" s="15">
        <f t="shared" si="0"/>
        <v>90</v>
      </c>
      <c r="H12" s="15">
        <f t="shared" si="1"/>
        <v>108</v>
      </c>
      <c r="J12" s="20">
        <f>IFERROR(H12/C12, 0)</f>
        <v>0.43899707307136759</v>
      </c>
    </row>
    <row r="13" spans="2:10" x14ac:dyDescent="0.25">
      <c r="B13" s="18" t="s">
        <v>13</v>
      </c>
      <c r="C13" s="15"/>
      <c r="D13" s="15"/>
      <c r="F13" s="15"/>
      <c r="H13" s="15"/>
      <c r="J13" s="16"/>
    </row>
    <row r="14" spans="2:10" x14ac:dyDescent="0.25">
      <c r="B14" s="19" t="s">
        <v>9</v>
      </c>
      <c r="C14" s="43">
        <f>'Table GM-3'!C14</f>
        <v>83.657074722007621</v>
      </c>
      <c r="D14" s="43">
        <f>'Table GM-3'!D14</f>
        <v>10</v>
      </c>
      <c r="F14" s="43">
        <f t="shared" ref="F14:F17" si="2">D14*(1+20%)</f>
        <v>12</v>
      </c>
      <c r="G14" s="44"/>
      <c r="H14" s="43">
        <f t="shared" ref="H14:H17" si="3">F14*(1+20%)</f>
        <v>14.399999999999999</v>
      </c>
      <c r="J14" s="20">
        <f>IFERROR(H14/C14, 0)</f>
        <v>0.17213128773449449</v>
      </c>
    </row>
    <row r="15" spans="2:10" x14ac:dyDescent="0.25">
      <c r="B15" s="19" t="s">
        <v>10</v>
      </c>
      <c r="C15" s="43">
        <f>'Table GM-3'!C15</f>
        <v>83.657074722007621</v>
      </c>
      <c r="D15" s="43">
        <f>'Table GM-3'!D15</f>
        <v>16</v>
      </c>
      <c r="F15" s="43">
        <f t="shared" si="2"/>
        <v>19.2</v>
      </c>
      <c r="G15" s="44"/>
      <c r="H15" s="43">
        <f t="shared" si="3"/>
        <v>23.04</v>
      </c>
      <c r="J15" s="20">
        <f>IFERROR(H15/C15, 0)</f>
        <v>0.27541006037519117</v>
      </c>
    </row>
    <row r="16" spans="2:10" x14ac:dyDescent="0.25">
      <c r="B16" s="19" t="s">
        <v>11</v>
      </c>
      <c r="C16" s="43">
        <f>'Table GM-3'!C16</f>
        <v>83.657074722007621</v>
      </c>
      <c r="D16" s="43">
        <f>'Table GM-3'!D16</f>
        <v>30</v>
      </c>
      <c r="F16" s="43">
        <f t="shared" si="2"/>
        <v>36</v>
      </c>
      <c r="G16" s="44"/>
      <c r="H16" s="43">
        <f t="shared" si="3"/>
        <v>43.199999999999996</v>
      </c>
      <c r="J16" s="20">
        <f>IFERROR(H16/C16, 0)</f>
        <v>0.51639386320348346</v>
      </c>
    </row>
    <row r="17" spans="2:14" x14ac:dyDescent="0.25">
      <c r="B17" s="28" t="s">
        <v>12</v>
      </c>
      <c r="C17" s="29">
        <f>'Table GM-3'!C17</f>
        <v>107.94975692153317</v>
      </c>
      <c r="D17" s="29">
        <f>'Table GM-3'!D17</f>
        <v>75</v>
      </c>
      <c r="E17" s="30"/>
      <c r="F17" s="29">
        <f t="shared" si="2"/>
        <v>90</v>
      </c>
      <c r="G17" s="30"/>
      <c r="H17" s="29">
        <f t="shared" si="3"/>
        <v>108</v>
      </c>
      <c r="I17" s="30"/>
      <c r="J17" s="31">
        <f>IFERROR(H17/C17, 0)</f>
        <v>1.0004654302140148</v>
      </c>
    </row>
    <row r="18" spans="2:14" x14ac:dyDescent="0.25">
      <c r="B18" s="17"/>
      <c r="C18" s="15"/>
      <c r="D18" s="15"/>
      <c r="F18" s="15"/>
      <c r="H18" s="15"/>
      <c r="J18" s="16"/>
    </row>
    <row r="19" spans="2:14" x14ac:dyDescent="0.25">
      <c r="B19" s="14" t="s">
        <v>14</v>
      </c>
      <c r="C19" s="15"/>
      <c r="D19" s="15"/>
      <c r="F19" s="15"/>
      <c r="H19" s="15"/>
      <c r="J19" s="16"/>
    </row>
    <row r="20" spans="2:14" x14ac:dyDescent="0.25">
      <c r="B20" s="17" t="s">
        <v>45</v>
      </c>
      <c r="C20" s="15"/>
      <c r="D20" s="15"/>
      <c r="F20" s="15"/>
      <c r="H20" s="15"/>
      <c r="J20" s="16"/>
    </row>
    <row r="21" spans="2:14" x14ac:dyDescent="0.25">
      <c r="B21" s="18" t="s">
        <v>16</v>
      </c>
      <c r="C21" s="15"/>
      <c r="D21" s="15"/>
      <c r="F21" s="15"/>
      <c r="H21" s="15"/>
      <c r="J21" s="16"/>
    </row>
    <row r="22" spans="2:14" x14ac:dyDescent="0.25">
      <c r="B22" s="19" t="s">
        <v>17</v>
      </c>
      <c r="C22" s="15">
        <f>'Table GM-3'!C22</f>
        <v>332.05526282664425</v>
      </c>
      <c r="D22" s="15">
        <f>'Table GM-3'!D22</f>
        <v>186.3</v>
      </c>
      <c r="F22" s="15">
        <f t="shared" ref="F22:F26" si="4">D22*(1+20%)</f>
        <v>223.56</v>
      </c>
      <c r="H22" s="15">
        <f t="shared" ref="H22:H26" si="5">F22*(1+20%)</f>
        <v>268.27199999999999</v>
      </c>
      <c r="J22" s="20">
        <f>IFERROR(H22/C22, 0)</f>
        <v>0.80791371206200846</v>
      </c>
    </row>
    <row r="23" spans="2:14" x14ac:dyDescent="0.25">
      <c r="B23" s="19" t="s">
        <v>18</v>
      </c>
      <c r="C23" s="15">
        <f>'Table GM-3'!C23</f>
        <v>164.54666300285132</v>
      </c>
      <c r="D23" s="15">
        <f>'Table GM-3'!D23</f>
        <v>50.24</v>
      </c>
      <c r="F23" s="15">
        <f t="shared" si="4"/>
        <v>60.287999999999997</v>
      </c>
      <c r="H23" s="15">
        <f t="shared" si="5"/>
        <v>72.34559999999999</v>
      </c>
      <c r="J23" s="20">
        <f>IFERROR(H23/C23, 0)</f>
        <v>0.43966616326182417</v>
      </c>
    </row>
    <row r="24" spans="2:14" x14ac:dyDescent="0.25">
      <c r="B24" s="19" t="s">
        <v>19</v>
      </c>
      <c r="C24" s="15">
        <f>'Table GM-3'!C24</f>
        <v>50067.796867903715</v>
      </c>
      <c r="D24" s="15">
        <f>'Table GM-3'!D24</f>
        <v>18172.18</v>
      </c>
      <c r="F24" s="15">
        <f t="shared" si="4"/>
        <v>21806.615999999998</v>
      </c>
      <c r="H24" s="15">
        <f t="shared" si="5"/>
        <v>26167.939199999997</v>
      </c>
      <c r="J24" s="20">
        <f>IFERROR(H24/C24, 0)</f>
        <v>0.52265010319986982</v>
      </c>
    </row>
    <row r="25" spans="2:14" x14ac:dyDescent="0.25">
      <c r="B25" s="19" t="s">
        <v>20</v>
      </c>
      <c r="C25" s="15">
        <f>'Table GM-3'!C25</f>
        <v>49900.288268079923</v>
      </c>
      <c r="D25" s="15">
        <f>'Table GM-3'!D25</f>
        <v>18172.18</v>
      </c>
      <c r="F25" s="15">
        <f t="shared" si="4"/>
        <v>21806.615999999998</v>
      </c>
      <c r="H25" s="15">
        <f t="shared" si="5"/>
        <v>26167.939199999997</v>
      </c>
      <c r="J25" s="20">
        <f>IFERROR(H25/C25, 0)</f>
        <v>0.52440456975754646</v>
      </c>
    </row>
    <row r="26" spans="2:14" x14ac:dyDescent="0.25">
      <c r="B26" s="19" t="s">
        <v>21</v>
      </c>
      <c r="C26" s="15">
        <f>'Table GM-3'!C26</f>
        <v>1152.9154803051536</v>
      </c>
      <c r="D26" s="15">
        <f>'Table GM-3'!D26</f>
        <v>270.94</v>
      </c>
      <c r="F26" s="15">
        <f t="shared" si="4"/>
        <v>325.12799999999999</v>
      </c>
      <c r="H26" s="15">
        <f t="shared" si="5"/>
        <v>390.15359999999998</v>
      </c>
      <c r="J26" s="20">
        <f>IFERROR(H26/C26, 0)</f>
        <v>0.33840607283435398</v>
      </c>
    </row>
    <row r="27" spans="2:14" x14ac:dyDescent="0.25">
      <c r="B27" s="18" t="s">
        <v>22</v>
      </c>
      <c r="C27" s="15"/>
      <c r="D27" s="15"/>
      <c r="F27" s="15"/>
      <c r="H27" s="15"/>
      <c r="J27" s="16"/>
    </row>
    <row r="28" spans="2:14" x14ac:dyDescent="0.25">
      <c r="B28" s="19" t="s">
        <v>17</v>
      </c>
      <c r="C28" s="15">
        <f>'Table GM-3'!C28</f>
        <v>798.76836328365005</v>
      </c>
      <c r="D28" s="15">
        <f>'Table GM-3'!D28</f>
        <v>744.64</v>
      </c>
      <c r="F28" s="15">
        <f t="shared" ref="F28:F32" si="6">D28*(1+20%)</f>
        <v>893.56799999999998</v>
      </c>
      <c r="H28" s="15">
        <f t="shared" ref="H28:H32" si="7">F28*(1+20%)</f>
        <v>1072.2816</v>
      </c>
      <c r="J28" s="20">
        <f>IFERROR(H28/C28, 0)</f>
        <v>1.3424187152229801</v>
      </c>
      <c r="L28" s="38"/>
      <c r="N28" s="38"/>
    </row>
    <row r="29" spans="2:14" x14ac:dyDescent="0.25">
      <c r="B29" s="19" t="s">
        <v>18</v>
      </c>
      <c r="C29" s="15">
        <f>'Table GM-3'!C29</f>
        <v>182.25884398497462</v>
      </c>
      <c r="D29" s="15">
        <f>'Table GM-3'!D29</f>
        <v>59.77</v>
      </c>
      <c r="F29" s="15">
        <f t="shared" si="6"/>
        <v>71.724000000000004</v>
      </c>
      <c r="H29" s="15">
        <f t="shared" si="7"/>
        <v>86.068799999999996</v>
      </c>
      <c r="J29" s="20">
        <f>IFERROR(H29/C29, 0)</f>
        <v>0.47223387418772111</v>
      </c>
    </row>
    <row r="30" spans="2:14" x14ac:dyDescent="0.25">
      <c r="B30" s="19" t="s">
        <v>19</v>
      </c>
      <c r="C30" s="15">
        <f>'Table GM-3'!C30</f>
        <v>50534.509968360719</v>
      </c>
      <c r="D30" s="15">
        <f>'Table GM-3'!D30</f>
        <v>18172.18</v>
      </c>
      <c r="F30" s="15">
        <f t="shared" si="6"/>
        <v>21806.615999999998</v>
      </c>
      <c r="H30" s="15">
        <f t="shared" si="7"/>
        <v>26167.939199999997</v>
      </c>
      <c r="J30" s="20">
        <f>IFERROR(H30/C30, 0)</f>
        <v>0.51782315127590139</v>
      </c>
    </row>
    <row r="31" spans="2:14" x14ac:dyDescent="0.25">
      <c r="B31" s="19" t="s">
        <v>20</v>
      </c>
      <c r="C31" s="15">
        <f>'Table GM-3'!C31</f>
        <v>49918.000449062041</v>
      </c>
      <c r="D31" s="15">
        <f>'Table GM-3'!D31</f>
        <v>18172.18</v>
      </c>
      <c r="F31" s="15">
        <f t="shared" si="6"/>
        <v>21806.615999999998</v>
      </c>
      <c r="H31" s="15">
        <f t="shared" si="7"/>
        <v>26167.939199999997</v>
      </c>
      <c r="J31" s="20">
        <f>IFERROR(H31/C31, 0)</f>
        <v>0.52421849762797723</v>
      </c>
    </row>
    <row r="32" spans="2:14" x14ac:dyDescent="0.25">
      <c r="B32" s="19" t="s">
        <v>21</v>
      </c>
      <c r="C32" s="15">
        <f>'Table GM-3'!C32</f>
        <v>2469.6745499488529</v>
      </c>
      <c r="D32" s="15">
        <f>'Table GM-3'!D32</f>
        <v>1084.06</v>
      </c>
      <c r="F32" s="15">
        <f t="shared" si="6"/>
        <v>1300.8719999999998</v>
      </c>
      <c r="H32" s="15">
        <f t="shared" si="7"/>
        <v>1561.0463999999997</v>
      </c>
      <c r="J32" s="20">
        <f>IFERROR(H32/C32, 0)</f>
        <v>0.63208587545769102</v>
      </c>
    </row>
    <row r="33" spans="2:10" x14ac:dyDescent="0.25">
      <c r="B33" s="18" t="s">
        <v>23</v>
      </c>
      <c r="C33" s="15"/>
      <c r="D33" s="15"/>
      <c r="F33" s="15"/>
      <c r="H33" s="15"/>
      <c r="J33" s="16"/>
    </row>
    <row r="34" spans="2:10" x14ac:dyDescent="0.25">
      <c r="B34" s="19" t="s">
        <v>20</v>
      </c>
      <c r="C34" s="15">
        <f>'Table GM-3'!C34</f>
        <v>62402.999600255738</v>
      </c>
      <c r="D34" s="15">
        <f>'Table GM-3'!D34</f>
        <v>30722.49</v>
      </c>
      <c r="F34" s="15">
        <f t="shared" ref="F34" si="8">D34*(1+20%)</f>
        <v>36866.987999999998</v>
      </c>
      <c r="H34" s="15">
        <f t="shared" ref="H34" si="9">F34*(1+20%)</f>
        <v>44240.385599999994</v>
      </c>
      <c r="J34" s="20">
        <f>IFERROR(H34/C34, 0)</f>
        <v>0.70894645903878462</v>
      </c>
    </row>
    <row r="35" spans="2:10" x14ac:dyDescent="0.25">
      <c r="B35" s="19"/>
      <c r="C35" s="15"/>
      <c r="D35" s="15"/>
      <c r="F35" s="15"/>
      <c r="H35" s="15"/>
      <c r="J35" s="20"/>
    </row>
    <row r="36" spans="2:10" x14ac:dyDescent="0.25">
      <c r="B36" s="17" t="s">
        <v>24</v>
      </c>
      <c r="C36" s="15"/>
      <c r="D36" s="15"/>
      <c r="F36" s="15"/>
      <c r="H36" s="15"/>
      <c r="J36" s="20"/>
    </row>
    <row r="37" spans="2:10" x14ac:dyDescent="0.25">
      <c r="B37" s="18" t="s">
        <v>25</v>
      </c>
      <c r="C37" s="15"/>
      <c r="D37" s="15"/>
      <c r="F37" s="15"/>
      <c r="H37" s="15"/>
      <c r="J37" s="20"/>
    </row>
    <row r="38" spans="2:10" x14ac:dyDescent="0.25">
      <c r="B38" s="19" t="s">
        <v>18</v>
      </c>
      <c r="C38" s="15">
        <f>'Table GM-3'!C37</f>
        <v>182.25884398497462</v>
      </c>
      <c r="D38" s="15">
        <f>'Table GM-3'!D37</f>
        <v>59.77</v>
      </c>
      <c r="F38" s="15">
        <f t="shared" ref="F38:F40" si="10">D38*(1+20%)</f>
        <v>71.724000000000004</v>
      </c>
      <c r="H38" s="15">
        <f t="shared" ref="H38:H40" si="11">F38*(1+20%)</f>
        <v>86.068799999999996</v>
      </c>
      <c r="J38" s="20">
        <f>IFERROR(H38/C38, 0)</f>
        <v>0.47223387418772111</v>
      </c>
    </row>
    <row r="39" spans="2:10" x14ac:dyDescent="0.25">
      <c r="B39" s="19" t="s">
        <v>20</v>
      </c>
      <c r="C39" s="15">
        <f>'Table GM-3'!C38</f>
        <v>49900.288268079923</v>
      </c>
      <c r="D39" s="15">
        <f>'Table GM-3'!D38</f>
        <v>18172.18</v>
      </c>
      <c r="F39" s="15">
        <f t="shared" si="10"/>
        <v>21806.615999999998</v>
      </c>
      <c r="H39" s="15">
        <f t="shared" si="11"/>
        <v>26167.939199999997</v>
      </c>
      <c r="J39" s="20">
        <f>IFERROR(H39/C39, 0)</f>
        <v>0.52440456975754646</v>
      </c>
    </row>
    <row r="40" spans="2:10" x14ac:dyDescent="0.25">
      <c r="B40" s="19" t="s">
        <v>21</v>
      </c>
      <c r="C40" s="15">
        <f>'Table GM-3'!C39</f>
        <v>1883.9083120008331</v>
      </c>
      <c r="D40" s="15">
        <f>'Table GM-3'!D39</f>
        <v>1931.13</v>
      </c>
      <c r="F40" s="15">
        <f t="shared" si="10"/>
        <v>2317.3560000000002</v>
      </c>
      <c r="H40" s="15">
        <f t="shared" si="11"/>
        <v>2780.8272000000002</v>
      </c>
      <c r="J40" s="20">
        <f>IFERROR(H40/C40, 0)</f>
        <v>1.4760947665476252</v>
      </c>
    </row>
    <row r="41" spans="2:10" x14ac:dyDescent="0.25">
      <c r="B41" s="18" t="s">
        <v>23</v>
      </c>
      <c r="C41" s="15"/>
      <c r="D41" s="15"/>
      <c r="F41" s="15"/>
      <c r="H41" s="15"/>
      <c r="J41" s="20"/>
    </row>
    <row r="42" spans="2:10" x14ac:dyDescent="0.25">
      <c r="B42" s="19" t="s">
        <v>20</v>
      </c>
      <c r="C42" s="15">
        <f>'Table GM-3'!C40</f>
        <v>62402.999600255738</v>
      </c>
      <c r="D42" s="15">
        <f>'Table GM-3'!D40</f>
        <v>30722.49</v>
      </c>
      <c r="F42" s="15">
        <f>D42*(1+20%)</f>
        <v>36866.987999999998</v>
      </c>
      <c r="H42" s="15">
        <f>F42*(1+20%)</f>
        <v>44240.385599999994</v>
      </c>
      <c r="J42" s="20">
        <f>IFERROR(H42/C42, 0)</f>
        <v>0.70894645903878462</v>
      </c>
    </row>
    <row r="43" spans="2:10" x14ac:dyDescent="0.25">
      <c r="B43" s="19"/>
      <c r="C43" s="15"/>
      <c r="D43" s="15"/>
      <c r="F43" s="15"/>
      <c r="H43" s="15"/>
      <c r="J43" s="20"/>
    </row>
    <row r="44" spans="2:10" x14ac:dyDescent="0.25">
      <c r="B44" s="17" t="s">
        <v>28</v>
      </c>
      <c r="C44" s="15"/>
      <c r="D44" s="15"/>
      <c r="F44" s="15"/>
      <c r="H44" s="15"/>
      <c r="J44" s="16"/>
    </row>
    <row r="45" spans="2:10" x14ac:dyDescent="0.25">
      <c r="B45" s="28" t="s">
        <v>17</v>
      </c>
      <c r="C45" s="29">
        <f>'Table GM-3'!C42</f>
        <v>332.05526282664425</v>
      </c>
      <c r="D45" s="29">
        <f>'Table GM-3'!D42</f>
        <v>30.59</v>
      </c>
      <c r="E45" s="30"/>
      <c r="F45" s="29">
        <f>D45*(1+20%)</f>
        <v>36.707999999999998</v>
      </c>
      <c r="G45" s="30"/>
      <c r="H45" s="29">
        <f>F45*(1+20%)</f>
        <v>44.049599999999998</v>
      </c>
      <c r="I45" s="30"/>
      <c r="J45" s="31">
        <f>IFERROR(H45/C45, 0)</f>
        <v>0.13265743667191002</v>
      </c>
    </row>
    <row r="46" spans="2:10" x14ac:dyDescent="0.25">
      <c r="B46" s="10"/>
      <c r="C46" s="15"/>
      <c r="D46" s="15"/>
      <c r="F46" s="15"/>
      <c r="H46" s="15"/>
      <c r="J46" s="16"/>
    </row>
    <row r="47" spans="2:10" x14ac:dyDescent="0.25">
      <c r="B47" s="14" t="s">
        <v>29</v>
      </c>
      <c r="D47" s="15"/>
      <c r="F47" s="15"/>
      <c r="H47" s="15"/>
      <c r="J47" s="16"/>
    </row>
    <row r="48" spans="2:10" x14ac:dyDescent="0.25">
      <c r="B48" s="26" t="s">
        <v>30</v>
      </c>
      <c r="D48" s="15"/>
      <c r="F48" s="15"/>
      <c r="H48" s="15"/>
      <c r="J48" s="16"/>
    </row>
    <row r="49" spans="2:14" x14ac:dyDescent="0.25">
      <c r="B49" s="19" t="s">
        <v>17</v>
      </c>
      <c r="C49" s="15">
        <f>'Table GM-3'!C46</f>
        <v>233.38783055065716</v>
      </c>
      <c r="D49" s="15">
        <f>'Table GM-3'!D46</f>
        <v>105.49</v>
      </c>
      <c r="F49" s="15">
        <f t="shared" ref="F49:F50" si="12">D49*(1+20%)</f>
        <v>126.58799999999999</v>
      </c>
      <c r="H49" s="15">
        <f t="shared" ref="H49:H50" si="13">F49*(1+20%)</f>
        <v>151.90559999999999</v>
      </c>
      <c r="J49" s="20">
        <f>IFERROR(H49/C49, 0)</f>
        <v>0.65087198266333202</v>
      </c>
    </row>
    <row r="50" spans="2:14" x14ac:dyDescent="0.25">
      <c r="B50" s="19" t="s">
        <v>18</v>
      </c>
      <c r="C50" s="15">
        <f>'Table GM-3'!C47</f>
        <v>233.38783055065716</v>
      </c>
      <c r="D50" s="15">
        <f>'Table GM-3'!D47</f>
        <v>105.49</v>
      </c>
      <c r="F50" s="15">
        <f t="shared" si="12"/>
        <v>126.58799999999999</v>
      </c>
      <c r="H50" s="15">
        <f t="shared" si="13"/>
        <v>151.90559999999999</v>
      </c>
      <c r="J50" s="20">
        <f>IFERROR(H50/C50, 0)</f>
        <v>0.65087198266333202</v>
      </c>
      <c r="L50" s="38"/>
      <c r="N50" s="38"/>
    </row>
    <row r="51" spans="2:14" x14ac:dyDescent="0.25">
      <c r="B51" s="26" t="s">
        <v>31</v>
      </c>
      <c r="C51" s="15"/>
      <c r="D51" s="15"/>
      <c r="F51" s="15"/>
      <c r="H51" s="15"/>
      <c r="J51" s="16"/>
    </row>
    <row r="52" spans="2:14" x14ac:dyDescent="0.25">
      <c r="B52" s="19" t="s">
        <v>32</v>
      </c>
      <c r="C52" s="15"/>
      <c r="D52" s="15"/>
      <c r="F52" s="15"/>
      <c r="H52" s="15"/>
      <c r="J52" s="16"/>
    </row>
    <row r="53" spans="2:14" x14ac:dyDescent="0.25">
      <c r="B53" s="27" t="s">
        <v>17</v>
      </c>
      <c r="C53" s="15">
        <f>'Table GM-3'!C50</f>
        <v>68.41992358084984</v>
      </c>
      <c r="D53" s="15">
        <f>'Table GM-3'!D50</f>
        <v>21.88</v>
      </c>
      <c r="F53" s="15">
        <f t="shared" ref="F53:F54" si="14">D53*(1+20%)</f>
        <v>26.255999999999997</v>
      </c>
      <c r="H53" s="15">
        <f t="shared" ref="H53:H54" si="15">F53*(1+20%)</f>
        <v>31.507199999999994</v>
      </c>
      <c r="J53" s="20">
        <f>IFERROR(H53/C53, 0)</f>
        <v>0.4604974450573428</v>
      </c>
    </row>
    <row r="54" spans="2:14" x14ac:dyDescent="0.25">
      <c r="B54" s="27" t="s">
        <v>18</v>
      </c>
      <c r="C54" s="15">
        <f>'Table GM-3'!C51</f>
        <v>104.1398796548343</v>
      </c>
      <c r="D54" s="15">
        <f>'Table GM-3'!D51</f>
        <v>21.88</v>
      </c>
      <c r="F54" s="15">
        <f t="shared" si="14"/>
        <v>26.255999999999997</v>
      </c>
      <c r="H54" s="15">
        <f t="shared" si="15"/>
        <v>31.507199999999994</v>
      </c>
      <c r="J54" s="20">
        <f>IFERROR(H54/C54, 0)</f>
        <v>0.30254692154848661</v>
      </c>
    </row>
    <row r="55" spans="2:14" x14ac:dyDescent="0.25">
      <c r="B55" s="26" t="s">
        <v>46</v>
      </c>
      <c r="C55" s="15"/>
      <c r="D55" s="15"/>
      <c r="F55" s="15"/>
      <c r="H55" s="15"/>
      <c r="J55" s="20"/>
    </row>
    <row r="56" spans="2:14" x14ac:dyDescent="0.25">
      <c r="B56" s="19" t="s">
        <v>34</v>
      </c>
      <c r="C56" s="15">
        <f>'Table GM-3'!C53</f>
        <v>233.38783055065716</v>
      </c>
      <c r="D56" s="15">
        <f>'Table GM-3'!D53</f>
        <v>36.24</v>
      </c>
      <c r="F56" s="15">
        <f t="shared" ref="F56:F59" si="16">D56*(1+20%)</f>
        <v>43.488</v>
      </c>
      <c r="H56" s="15">
        <f t="shared" ref="H56:H59" si="17">F56*(1+20%)</f>
        <v>52.185600000000001</v>
      </c>
      <c r="J56" s="20">
        <f>IFERROR(H56/C56, 0)</f>
        <v>0.22360034744259316</v>
      </c>
    </row>
    <row r="57" spans="2:14" x14ac:dyDescent="0.25">
      <c r="B57" s="19" t="s">
        <v>35</v>
      </c>
      <c r="C57" s="15">
        <f>'Table GM-3'!C54</f>
        <v>233.38783055065716</v>
      </c>
      <c r="D57" s="15">
        <f>'Table GM-3'!D54</f>
        <v>61.24</v>
      </c>
      <c r="F57" s="15">
        <f t="shared" si="16"/>
        <v>73.488</v>
      </c>
      <c r="H57" s="15">
        <f t="shared" si="17"/>
        <v>88.185599999999994</v>
      </c>
      <c r="J57" s="20">
        <f>IFERROR(H57/C57, 0)</f>
        <v>0.37785003524791405</v>
      </c>
    </row>
    <row r="58" spans="2:14" x14ac:dyDescent="0.25">
      <c r="B58" s="19" t="s">
        <v>36</v>
      </c>
      <c r="C58" s="15">
        <f>'Table GM-3'!C55</f>
        <v>233.38783055065716</v>
      </c>
      <c r="D58" s="15">
        <f>'Table GM-3'!D55</f>
        <v>76.239999999999995</v>
      </c>
      <c r="F58" s="15">
        <f t="shared" si="16"/>
        <v>91.487999999999985</v>
      </c>
      <c r="H58" s="15">
        <f t="shared" si="17"/>
        <v>109.78559999999997</v>
      </c>
      <c r="J58" s="20">
        <f>IFERROR(H58/C58, 0)</f>
        <v>0.47039984793110651</v>
      </c>
    </row>
    <row r="59" spans="2:14" x14ac:dyDescent="0.25">
      <c r="B59" s="19" t="s">
        <v>37</v>
      </c>
      <c r="C59" s="15">
        <f>'Table GM-3'!C56</f>
        <v>233.38783055065716</v>
      </c>
      <c r="D59" s="15">
        <f>'Table GM-3'!D56</f>
        <v>126.24</v>
      </c>
      <c r="F59" s="15">
        <f t="shared" si="16"/>
        <v>151.488</v>
      </c>
      <c r="H59" s="15">
        <f t="shared" si="17"/>
        <v>181.78559999999999</v>
      </c>
      <c r="J59" s="20">
        <f>IFERROR(H59/C59, 0)</f>
        <v>0.77889922354174834</v>
      </c>
    </row>
    <row r="60" spans="2:14" x14ac:dyDescent="0.25">
      <c r="B60" s="26" t="s">
        <v>47</v>
      </c>
      <c r="C60" s="15"/>
      <c r="D60" s="15"/>
      <c r="F60" s="15"/>
      <c r="H60" s="15"/>
      <c r="J60" s="20"/>
    </row>
    <row r="61" spans="2:14" x14ac:dyDescent="0.25">
      <c r="B61" s="19" t="s">
        <v>34</v>
      </c>
      <c r="C61" s="43">
        <f>'Table GM-3'!C53</f>
        <v>233.38783055065716</v>
      </c>
      <c r="D61" s="43">
        <f>'Table GM-3'!D53</f>
        <v>36.24</v>
      </c>
      <c r="F61" s="43">
        <f t="shared" ref="F61:F64" si="18">D61*(1+20%)</f>
        <v>43.488</v>
      </c>
      <c r="G61" s="44"/>
      <c r="H61" s="43">
        <f t="shared" ref="H61:H64" si="19">F61*(1+20%)</f>
        <v>52.185600000000001</v>
      </c>
      <c r="J61" s="20">
        <f>IFERROR(H61/C61, 0)</f>
        <v>0.22360034744259316</v>
      </c>
    </row>
    <row r="62" spans="2:14" x14ac:dyDescent="0.25">
      <c r="B62" s="19" t="s">
        <v>35</v>
      </c>
      <c r="C62" s="43">
        <f>'Table GM-3'!C54</f>
        <v>233.38783055065716</v>
      </c>
      <c r="D62" s="43">
        <f>'Table GM-3'!D54</f>
        <v>61.24</v>
      </c>
      <c r="F62" s="43">
        <f t="shared" si="18"/>
        <v>73.488</v>
      </c>
      <c r="G62" s="44"/>
      <c r="H62" s="43">
        <f t="shared" si="19"/>
        <v>88.185599999999994</v>
      </c>
      <c r="J62" s="20">
        <f>IFERROR(H62/C62, 0)</f>
        <v>0.37785003524791405</v>
      </c>
    </row>
    <row r="63" spans="2:14" x14ac:dyDescent="0.25">
      <c r="B63" s="19" t="s">
        <v>36</v>
      </c>
      <c r="C63" s="43">
        <f>'Table GM-3'!C55</f>
        <v>233.38783055065716</v>
      </c>
      <c r="D63" s="43">
        <f>'Table GM-3'!D55</f>
        <v>76.239999999999995</v>
      </c>
      <c r="F63" s="43">
        <f t="shared" si="18"/>
        <v>91.487999999999985</v>
      </c>
      <c r="G63" s="44"/>
      <c r="H63" s="43">
        <f t="shared" si="19"/>
        <v>109.78559999999997</v>
      </c>
      <c r="J63" s="20">
        <f>IFERROR(H63/C63, 0)</f>
        <v>0.47039984793110651</v>
      </c>
    </row>
    <row r="64" spans="2:14" x14ac:dyDescent="0.25">
      <c r="B64" s="28" t="s">
        <v>37</v>
      </c>
      <c r="C64" s="29">
        <f>'Table GM-3'!C56</f>
        <v>233.38783055065716</v>
      </c>
      <c r="D64" s="29">
        <f>'Table GM-3'!D56</f>
        <v>126.24</v>
      </c>
      <c r="E64" s="30"/>
      <c r="F64" s="29">
        <f t="shared" si="18"/>
        <v>151.488</v>
      </c>
      <c r="G64" s="30"/>
      <c r="H64" s="29">
        <f t="shared" si="19"/>
        <v>181.78559999999999</v>
      </c>
      <c r="I64" s="30"/>
      <c r="J64" s="31">
        <f>IFERROR(H64/C64, 0)</f>
        <v>0.77889922354174834</v>
      </c>
      <c r="L64" s="38"/>
      <c r="N64" s="3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GM-3</vt:lpstr>
      <vt:lpstr>Tables GM-4a, GM-4b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</dc:creator>
  <cp:lastModifiedBy>GRM</cp:lastModifiedBy>
  <dcterms:created xsi:type="dcterms:W3CDTF">2020-03-10T21:55:42Z</dcterms:created>
  <dcterms:modified xsi:type="dcterms:W3CDTF">2020-03-13T19:59:29Z</dcterms:modified>
</cp:coreProperties>
</file>